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<sst xmlns="http://schemas.openxmlformats.org/spreadsheetml/2006/main" count="1998" uniqueCount="695">
  <si>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</si>
  <si>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</si>
  <si>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</si>
  <si>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</si>
  <si>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</si>
  <si>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</si>
  <si>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</si>
  <si>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</si>
  <si>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</si>
  <si>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</si>
  <si>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</si>
  <si>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</si>
  <si>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</si>
  <si>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</si>
  <si>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</si>
  <si>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</si>
  <si>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</si>
  <si>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</si>
  <si>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</si>
  <si>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</si>
  <si>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</si>
  <si>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</si>
  <si>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</si>
  <si>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</si>
  <si>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</si>
  <si>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</si>
  <si>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</si>
  <si>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</si>
  <si>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</si>
  <si>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</si>
  <si>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</si>
  <si>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</si>
  <si>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</si>
  <si>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</si>
  <si>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</si>
  <si>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</si>
  <si>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</si>
  <si>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</si>
  <si>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</si>
  <si>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</si>
  <si>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</si>
  <si>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</si>
  <si>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</si>
  <si>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</si>
  <si>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</si>
  <si>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</si>
  <si>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</si>
  <si>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</si>
  <si>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</si>
  <si>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</si>
  <si>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</si>
  <si>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</si>
  <si>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</si>
  <si>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</si>
  <si>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</si>
  <si>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</si>
  <si>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</si>
  <si>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</si>
  <si>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</si>
  <si>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</si>
  <si>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</si>
  <si>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</si>
  <si>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</si>
  <si>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</si>
  <si>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</si>
  <si>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</si>
  <si>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</si>
  <si>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</si>
  <si>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</si>
  <si>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</si>
  <si>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</si>
  <si>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</si>
  <si>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</si>
  <si>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</si>
  <si>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</si>
  <si>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</si>
  <si>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</si>
  <si>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</si>
  <si>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</si>
  <si>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</si>
  <si>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</si>
  <si>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</si>
  <si>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</si>
  <si>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</si>
  <si>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</si>
  <si>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</si>
  <si>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</si>
  <si>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</si>
  <si>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</si>
  <si>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</si>
  <si>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</si>
  <si>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</si>
  <si>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</si>
  <si>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</si>
  <si>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</si>
  <si>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</si>
  <si>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</si>
  <si>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</si>
  <si>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</si>
  <si>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</si>
  <si>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</si>
  <si>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</si>
  <si>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</si>
  <si>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</si>
  <si>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</si>
  <si>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</si>
  <si>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</si>
  <si>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</si>
  <si>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</si>
  <si>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</si>
  <si>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</si>
  <si>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</si>
  <si>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</si>
  <si>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</si>
  <si>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</si>
  <si>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</si>
  <si>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</si>
  <si>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</si>
  <si>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</si>
  <si>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</si>
  <si>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</si>
  <si>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</si>
  <si>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</si>
  <si>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</si>
  <si>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</si>
  <si>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</si>
  <si>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</si>
  <si>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</si>
  <si>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</si>
  <si>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</si>
  <si>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</si>
  <si>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</si>
  <si>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</si>
  <si>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</si>
  <si>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</si>
  <si>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</si>
  <si>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</si>
  <si>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</si>
  <si>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</si>
  <si>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</si>
  <si>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</si>
  <si>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</si>
  <si>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</si>
  <si>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</si>
  <si>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</si>
  <si>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</si>
  <si>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</si>
  <si>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</si>
  <si>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</si>
  <si>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</si>
  <si>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</si>
  <si>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</si>
  <si>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</si>
  <si>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</si>
  <si>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</si>
  <si>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</si>
  <si>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</si>
  <si>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</si>
  <si>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</si>
  <si>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</si>
  <si>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</si>
  <si>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</si>
  <si>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</si>
  <si>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</si>
  <si>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</si>
  <si>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</si>
  <si>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</si>
  <si>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</si>
  <si>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</si>
  <si>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</si>
  <si>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</si>
  <si>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</si>
  <si>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</si>
  <si>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</si>
  <si>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</si>
  <si>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</si>
  <si>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</si>
  <si>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</si>
  <si>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</si>
  <si>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</si>
  <si>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</si>
  <si>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</si>
  <si>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</si>
  <si>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</si>
  <si>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</si>
  <si>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</si>
  <si>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</si>
  <si>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</si>
  <si>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</si>
  <si>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</si>
  <si>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</si>
  <si>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</si>
  <si>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</si>
  <si>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</si>
  <si>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</si>
  <si>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</si>
  <si>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</si>
  <si>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</si>
  <si>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</si>
  <si>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</si>
  <si>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</si>
  <si>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</si>
  <si>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</si>
  <si>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</si>
  <si>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</si>
  <si>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</si>
  <si>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</si>
  <si>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</si>
  <si>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</si>
  <si>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</si>
  <si>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</si>
  <si>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</si>
  <si>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</si>
  <si>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</si>
  <si>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</si>
  <si>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</si>
  <si>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</si>
  <si>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</si>
  <si>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</si>
  <si>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</si>
  <si>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</si>
  <si>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</si>
  <si>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</si>
  <si>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</si>
  <si>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</si>
  <si>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</si>
  <si>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</si>
  <si>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</si>
  <si>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</si>
  <si>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</si>
  <si>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</si>
  <si>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</si>
  <si>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</si>
  <si>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</si>
  <si>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</si>
  <si>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</si>
  <si>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</si>
  <si>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</si>
  <si>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</si>
  <si>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</si>
  <si>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</si>
  <si>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</si>
  <si>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</si>
  <si>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</si>
  <si>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</si>
  <si>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</si>
  <si>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</si>
  <si>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</si>
  <si>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</si>
  <si>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</si>
  <si>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</si>
  <si>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</si>
  <si>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</si>
  <si>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</si>
  <si>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</si>
  <si>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</si>
  <si>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</si>
  <si>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</si>
  <si>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</si>
  <si>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</si>
  <si>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</si>
  <si>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</si>
  <si>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</si>
  <si>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</si>
  <si>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</si>
  <si>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</si>
  <si>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</si>
  <si>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</si>
  <si>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</si>
  <si>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</si>
  <si>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</si>
  <si>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</si>
  <si>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</si>
  <si>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</si>
  <si>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</si>
  <si>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</si>
  <si>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</si>
  <si>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</si>
  <si>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</si>
  <si>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</si>
  <si>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</si>
  <si>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</si>
  <si>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</si>
  <si>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</si>
  <si>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</si>
  <si>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</si>
  <si>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</si>
  <si>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</si>
  <si>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</si>
  <si>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</si>
  <si>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</si>
  <si>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</si>
  <si>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</si>
  <si>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</si>
  <si>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</si>
  <si>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</si>
  <si>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</si>
  <si>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</si>
  <si>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</si>
  <si>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</si>
  <si>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</si>
  <si>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</si>
  <si>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</si>
  <si>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</si>
  <si>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</si>
  <si>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</si>
  <si>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</si>
  <si>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</si>
  <si>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</si>
  <si>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</si>
  <si>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</si>
  <si>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</si>
  <si>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</si>
  <si>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</si>
  <si>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</si>
  <si>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</si>
  <si>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</si>
  <si>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</si>
  <si>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</si>
  <si>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</si>
  <si>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</si>
  <si>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</si>
  <si>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</si>
  <si>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</si>
  <si>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</si>
  <si>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</si>
  <si>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</si>
  <si>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</si>
  <si>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</si>
  <si>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</si>
  <si>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</si>
  <si>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</si>
  <si>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</si>
  <si>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</si>
  <si>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</si>
  <si>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</si>
  <si>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</si>
  <si>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</si>
  <si>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</si>
  <si>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</si>
  <si>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</si>
  <si>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</si>
  <si>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</si>
  <si>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</si>
  <si>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</si>
  <si>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</si>
  <si>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</si>
  <si>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</si>
  <si>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</si>
  <si>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</si>
  <si>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</si>
  <si>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</si>
  <si>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</si>
  <si>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</si>
  <si>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</si>
  <si>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</si>
  <si>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</si>
  <si>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</si>
  <si>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</si>
  <si>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</si>
  <si>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</si>
  <si>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</si>
  <si>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</si>
  <si>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</si>
  <si>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</si>
  <si>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</si>
  <si>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</si>
  <si>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</si>
  <si>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</si>
  <si>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</si>
  <si>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</si>
  <si>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</si>
  <si>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</si>
  <si>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</si>
  <si>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</si>
  <si>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</si>
  <si>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</si>
  <si>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</si>
  <si>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</si>
  <si>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</si>
  <si>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</si>
  <si>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</si>
  <si>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</si>
  <si>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</si>
  <si>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</si>
  <si>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</si>
  <si>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</si>
  <si>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</si>
  <si>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</si>
  <si>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</si>
  <si>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</si>
  <si>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</si>
  <si>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</si>
  <si>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</si>
  <si>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</si>
  <si>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</si>
  <si>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</si>
  <si>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</si>
  <si>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</si>
  <si>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</si>
  <si>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</si>
  <si>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</si>
  <si>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</si>
  <si>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</si>
  <si>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</si>
  <si>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</si>
  <si>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</si>
  <si>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</si>
  <si>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</si>
  <si>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</si>
  <si>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</si>
  <si>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</si>
  <si>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</si>
  <si>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</si>
  <si>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</si>
  <si>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</si>
  <si>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</si>
  <si>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</si>
  <si>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</si>
  <si>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</si>
  <si>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</si>
  <si>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</si>
  <si>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</si>
  <si>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</si>
  <si>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</si>
  <si>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</si>
  <si>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</si>
  <si>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</si>
  <si>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</si>
  <si>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</si>
  <si>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</si>
  <si>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</si>
  <si>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</si>
  <si>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</si>
  <si>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</si>
  <si>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</si>
  <si>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</si>
  <si>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</si>
  <si>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</si>
  <si>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</si>
  <si>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</si>
  <si>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</si>
  <si>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</si>
  <si>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</si>
  <si>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</si>
  <si>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</si>
  <si>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</si>
  <si>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</si>
  <si>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</si>
  <si>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</si>
  <si>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</si>
  <si>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</si>
  <si>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</si>
  <si>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</si>
  <si>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</si>
  <si>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</si>
  <si>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</si>
  <si>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</si>
  <si>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</si>
  <si>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</si>
  <si>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</si>
  <si>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</si>
  <si>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</si>
  <si>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</si>
  <si>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</si>
  <si>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</si>
  <si>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</si>
  <si>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</si>
  <si>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</si>
  <si>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</si>
  <si>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</si>
  <si>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</si>
  <si>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</si>
  <si>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</si>
  <si>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</si>
  <si>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</si>
  <si>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</si>
  <si>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</si>
  <si>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</si>
  <si>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</si>
  <si>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</si>
  <si>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</si>
  <si>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</si>
  <si>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</si>
  <si>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</si>
  <si>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</si>
  <si>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</si>
  <si>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</si>
  <si>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</si>
  <si>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</si>
  <si>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</si>
  <si>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</si>
  <si>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</si>
  <si>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</si>
  <si>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</si>
  <si>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</si>
  <si>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</si>
  <si>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</si>
  <si>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</si>
  <si>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</si>
  <si>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</si>
  <si>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</si>
  <si>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</si>
  <si>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</si>
  <si>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</si>
  <si>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</si>
  <si>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</si>
  <si>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</si>
  <si>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</si>
  <si>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</si>
  <si>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</si>
  <si>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</si>
  <si>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</si>
  <si>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</si>
  <si>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</si>
  <si>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</si>
  <si>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</si>
  <si>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</si>
  <si>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</si>
  <si>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</si>
  <si>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</si>
  <si>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</si>
  <si>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</si>
  <si>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</si>
  <si>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</si>
  <si>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</si>
  <si>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</si>
  <si>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</si>
  <si>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</si>
  <si>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</si>
  <si>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</si>
  <si>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</si>
  <si>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</si>
  <si>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</si>
  <si>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</si>
  <si>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</si>
  <si>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</si>
  <si>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</si>
  <si>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</si>
  <si>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</si>
  <si>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</si>
  <si>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</si>
  <si>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</si>
  <si>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</si>
  <si>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</si>
  <si>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</si>
  <si>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</si>
  <si>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</si>
  <si>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</si>
  <si>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</si>
  <si>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</si>
  <si>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</si>
  <si>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</si>
  <si>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</si>
  <si>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</si>
  <si>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</si>
  <si>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</si>
  <si>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</si>
  <si>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</si>
  <si>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</si>
  <si>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</si>
  <si>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</si>
  <si>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</si>
  <si>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</si>
  <si>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</si>
  <si>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</si>
  <si>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</si>
  <si>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</si>
  <si>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</si>
  <si>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</si>
  <si>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</si>
  <si>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</si>
  <si>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</si>
  <si>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</si>
  <si>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</si>
  <si>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</si>
  <si>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</si>
  <si>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</si>
  <si>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</si>
  <si>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</si>
  <si>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</si>
  <si>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</si>
  <si>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</si>
  <si>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</si>
  <si>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</si>
  <si>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</si>
  <si>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</si>
  <si>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</si>
  <si>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</si>
  <si>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</si>
  <si>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</si>
  <si>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</si>
  <si>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</si>
  <si>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</si>
  <si>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</si>
  <si>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</si>
  <si>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</si>
  <si>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</si>
  <si>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</si>
  <si>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</si>
  <si>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</si>
  <si>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</si>
  <si>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</si>
  <si>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</si>
  <si>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</si>
  <si>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</si>
  <si>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</si>
  <si>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</si>
  <si>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</si>
  <si>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</si>
  <si>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</si>
  <si>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</si>
  <si>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</si>
  <si>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</si>
  <si>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</si>
  <si>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</si>
  <si>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</si>
  <si>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</si>
  <si>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</si>
  <si>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</si>
  <si>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</si>
  <si>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</si>
  <si>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</si>
  <si>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</si>
  <si>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</si>
  <si>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</si>
  <si>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</si>
  <si>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</si>
  <si>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</si>
  <si>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</si>
  <si>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</si>
  <si>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</si>
  <si>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</si>
  <si>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</si>
  <si>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</si>
  <si>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</si>
  <si>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</si>
  <si>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</si>
  <si>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</si>
  <si>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</si>
  <si>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</si>
  <si>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</si>
  <si>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</si>
  <si>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</si>
  <si>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</si>
  <si>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</si>
  <si>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</si>
  <si>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</si>
  <si>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</si>
  <si>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</si>
  <si>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</si>
  <si>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</si>
  <si>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</si>
  <si>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</si>
  <si>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</si>
  <si>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</si>
  <si>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</si>
  <si>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</si>
  <si>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</si>
  <si>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</si>
  <si>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</si>
  <si>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</si>
  <si>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</si>
  <si>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</si>
  <si>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</si>
  <si>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</si>
  <si>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</si>
  <si>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</si>
  <si>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</si>
  <si>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</si>
  <si>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</si>
  <si>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</si>
  <si>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</si>
  <si>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</si>
  <si>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</si>
  <si>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</si>
  <si>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</si>
  <si>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</si>
  <si>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</si>
  <si>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</si>
  <si>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</si>
  <si>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</si>
  <si>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</si>
  <si>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Георги Илиев Налбантски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</si>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</sst>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44957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45048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44957</v>
      </c>
    </row>
    <row r="11" spans="1:2" ht="15">
      <c r="A11" s="7" t="s">
        <v>666</v>
      </c>
      <c r="B11" s="357">
        <v>45048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693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7" t="s">
        <v>688</v>
      </c>
    </row>
    <row r="24" spans="1:2" ht="15">
      <c r="A24" s="10" t="s">
        <v>612</v>
      </c>
      <c r="B24" s="478" t="s">
        <v>689</v>
      </c>
    </row>
    <row r="25" spans="1:2" ht="15">
      <c r="A25" s="7" t="s">
        <v>615</v>
      </c>
      <c r="B25" s="479" t="s">
        <v>690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31.01.2023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1242</v>
      </c>
      <c r="D20" s="377">
        <f>SUM(D12:D19)</f>
        <v>1242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33245</v>
      </c>
      <c r="D21" s="268">
        <v>29764</v>
      </c>
      <c r="E21" s="76" t="s">
        <v>58</v>
      </c>
      <c r="F21" s="80" t="s">
        <v>59</v>
      </c>
      <c r="G21" s="138">
        <v>414</v>
      </c>
      <c r="H21" s="137">
        <v>414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887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3119</v>
      </c>
      <c r="H28" s="375">
        <f>SUM(H29:H31)</f>
        <v>1155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5513</v>
      </c>
      <c r="H29" s="137">
        <v>3549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3027</v>
      </c>
      <c r="H32" s="137">
        <v>1964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6146</v>
      </c>
      <c r="H34" s="377">
        <f>H28+H32+H33</f>
        <v>3119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26761</v>
      </c>
      <c r="H37" s="379">
        <f>H26+H18+H34</f>
        <v>23734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8920</v>
      </c>
      <c r="H45" s="137">
        <v>1320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30000</v>
      </c>
      <c r="H48" s="137">
        <v>30000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38920</v>
      </c>
      <c r="H50" s="375">
        <f>SUM(H44:H49)</f>
        <v>31320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34491</v>
      </c>
      <c r="D56" s="381">
        <f>D20+D21+D22+D28+D33+D46+D52+D54+D55</f>
        <v>31010</v>
      </c>
      <c r="E56" s="87" t="s">
        <v>557</v>
      </c>
      <c r="F56" s="86" t="s">
        <v>172</v>
      </c>
      <c r="G56" s="378">
        <f>G50+G52+G53+G54+G55</f>
        <v>38920</v>
      </c>
      <c r="H56" s="379">
        <f>H50+H52+H53+H54+H55</f>
        <v>31320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775</v>
      </c>
      <c r="H59" s="137">
        <v>820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149</v>
      </c>
      <c r="H61" s="375">
        <f>SUM(H62:H68)</f>
        <v>33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</v>
      </c>
      <c r="H64" s="137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73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41</v>
      </c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2513</v>
      </c>
      <c r="H69" s="137">
        <v>2218</v>
      </c>
    </row>
    <row r="70" spans="1:8" ht="15">
      <c r="A70" s="76" t="s">
        <v>214</v>
      </c>
      <c r="B70" s="78" t="s">
        <v>215</v>
      </c>
      <c r="C70" s="138">
        <v>33750</v>
      </c>
      <c r="D70" s="137">
        <v>26250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3437</v>
      </c>
      <c r="H71" s="377">
        <f>H59+H60+H61+H69+H70</f>
        <v>3071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644</v>
      </c>
      <c r="D73" s="137">
        <v>643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62</v>
      </c>
      <c r="D75" s="137">
        <v>59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34456</v>
      </c>
      <c r="D76" s="377">
        <f>SUM(D68:D75)</f>
        <v>26952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3437</v>
      </c>
      <c r="H79" s="379">
        <f>H71+H73+H75+H77</f>
        <v>3071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170</v>
      </c>
      <c r="D89" s="137">
        <v>162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171</v>
      </c>
      <c r="D92" s="377">
        <f>SUM(D88:D91)</f>
        <v>163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34627</v>
      </c>
      <c r="D94" s="381">
        <f>D65+D76+D85+D92+D93</f>
        <v>27115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69118</v>
      </c>
      <c r="D95" s="383">
        <f>D94+D56</f>
        <v>58125</v>
      </c>
      <c r="E95" s="169" t="s">
        <v>633</v>
      </c>
      <c r="F95" s="280" t="s">
        <v>268</v>
      </c>
      <c r="G95" s="382">
        <f>G37+G40+G56+G79</f>
        <v>69118</v>
      </c>
      <c r="H95" s="383">
        <f>H37+H40+H56+H79</f>
        <v>58125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45048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4">
      <selection activeCell="D45" sqref="D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31.01.2023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171</v>
      </c>
      <c r="D13" s="257">
        <v>259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>
        <v>2</v>
      </c>
      <c r="E14" s="185" t="s">
        <v>285</v>
      </c>
      <c r="F14" s="180" t="s">
        <v>286</v>
      </c>
      <c r="G14" s="256">
        <v>62</v>
      </c>
      <c r="H14" s="257">
        <v>54</v>
      </c>
    </row>
    <row r="15" spans="1:8" ht="15">
      <c r="A15" s="135" t="s">
        <v>287</v>
      </c>
      <c r="B15" s="131" t="s">
        <v>288</v>
      </c>
      <c r="C15" s="256">
        <v>10</v>
      </c>
      <c r="D15" s="257">
        <v>36</v>
      </c>
      <c r="E15" s="185" t="s">
        <v>79</v>
      </c>
      <c r="F15" s="180" t="s">
        <v>289</v>
      </c>
      <c r="G15" s="256">
        <v>3482</v>
      </c>
      <c r="H15" s="257">
        <v>128</v>
      </c>
    </row>
    <row r="16" spans="1:8" ht="15.75">
      <c r="A16" s="135" t="s">
        <v>290</v>
      </c>
      <c r="B16" s="131" t="s">
        <v>291</v>
      </c>
      <c r="C16" s="256"/>
      <c r="D16" s="257">
        <v>3</v>
      </c>
      <c r="E16" s="176" t="s">
        <v>52</v>
      </c>
      <c r="F16" s="204" t="s">
        <v>292</v>
      </c>
      <c r="G16" s="407">
        <f>SUM(G12:G15)</f>
        <v>3544</v>
      </c>
      <c r="H16" s="408">
        <f>SUM(H12:H15)</f>
        <v>182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1</v>
      </c>
      <c r="D19" s="257">
        <v>1784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53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182</v>
      </c>
      <c r="D22" s="408">
        <f>SUM(D12:D18)+D19</f>
        <v>2084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335</v>
      </c>
      <c r="D25" s="257">
        <v>9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335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517</v>
      </c>
      <c r="D31" s="414">
        <f>D29+D22</f>
        <v>2093</v>
      </c>
      <c r="E31" s="191" t="s">
        <v>548</v>
      </c>
      <c r="F31" s="206" t="s">
        <v>331</v>
      </c>
      <c r="G31" s="193">
        <f>G16+G18+G27</f>
        <v>3544</v>
      </c>
      <c r="H31" s="194">
        <f>H16+H18+H27</f>
        <v>182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3027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1911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517</v>
      </c>
      <c r="D36" s="416">
        <f>D31-D34+D35</f>
        <v>2093</v>
      </c>
      <c r="E36" s="202" t="s">
        <v>346</v>
      </c>
      <c r="F36" s="196" t="s">
        <v>347</v>
      </c>
      <c r="G36" s="207">
        <f>G35-G34+G31</f>
        <v>3544</v>
      </c>
      <c r="H36" s="208">
        <f>H35-H34+H31</f>
        <v>182</v>
      </c>
    </row>
    <row r="37" spans="1:8" ht="15.75">
      <c r="A37" s="201" t="s">
        <v>348</v>
      </c>
      <c r="B37" s="171" t="s">
        <v>349</v>
      </c>
      <c r="C37" s="413">
        <f>IF((G36-C36)&gt;0,G36-C36,0)</f>
        <v>3027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1911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3027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1911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3027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1911</v>
      </c>
    </row>
    <row r="45" spans="1:8" ht="15.75" thickBot="1">
      <c r="A45" s="210" t="s">
        <v>371</v>
      </c>
      <c r="B45" s="211" t="s">
        <v>372</v>
      </c>
      <c r="C45" s="409">
        <f>C36+C38+C42</f>
        <v>3544</v>
      </c>
      <c r="D45" s="410">
        <f>D36+D38+D42</f>
        <v>2093</v>
      </c>
      <c r="E45" s="210" t="s">
        <v>373</v>
      </c>
      <c r="F45" s="212" t="s">
        <v>374</v>
      </c>
      <c r="G45" s="409">
        <f>G42+G36</f>
        <v>3544</v>
      </c>
      <c r="H45" s="410">
        <f>H42+H36</f>
        <v>2093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45048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8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31.01.2023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148</v>
      </c>
      <c r="D11" s="137">
        <v>218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-102</v>
      </c>
      <c r="D12" s="137">
        <v>-33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-10</v>
      </c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-43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-7</v>
      </c>
      <c r="D21" s="438">
        <f>SUM(D11:D20)</f>
        <v>178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-7500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-7500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7600</v>
      </c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-45</v>
      </c>
      <c r="D38" s="137">
        <v>-150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-40</v>
      </c>
      <c r="D40" s="137">
        <v>-10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7515</v>
      </c>
      <c r="D43" s="440">
        <f>SUM(D35:D42)</f>
        <v>-160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8</v>
      </c>
      <c r="D44" s="247">
        <f>D43+D33+D21</f>
        <v>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163</v>
      </c>
      <c r="D45" s="249">
        <v>180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171</v>
      </c>
      <c r="D46" s="251">
        <f>D45+D44</f>
        <v>198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171</v>
      </c>
      <c r="D47" s="238">
        <v>198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45048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31.01.2023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414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5513</v>
      </c>
      <c r="J13" s="363">
        <f>'1-Баланс'!H30+'1-Баланс'!H33</f>
        <v>-2212</v>
      </c>
      <c r="K13" s="364"/>
      <c r="L13" s="363">
        <f>SUM(C13:K13)</f>
        <v>23916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414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5513</v>
      </c>
      <c r="J17" s="432">
        <f t="shared" si="2"/>
        <v>-2394</v>
      </c>
      <c r="K17" s="432">
        <f t="shared" si="2"/>
        <v>0</v>
      </c>
      <c r="L17" s="363">
        <f t="shared" si="1"/>
        <v>23734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3027</v>
      </c>
      <c r="J18" s="363">
        <f>+'1-Баланс'!G33</f>
        <v>0</v>
      </c>
      <c r="K18" s="364"/>
      <c r="L18" s="363">
        <f t="shared" si="1"/>
        <v>3027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8540</v>
      </c>
      <c r="J31" s="432">
        <f t="shared" si="6"/>
        <v>-2394</v>
      </c>
      <c r="K31" s="432">
        <f t="shared" si="6"/>
        <v>0</v>
      </c>
      <c r="L31" s="363">
        <f t="shared" si="1"/>
        <v>26761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8540</v>
      </c>
      <c r="J34" s="366">
        <f t="shared" si="7"/>
        <v>-2394</v>
      </c>
      <c r="K34" s="366">
        <f t="shared" si="7"/>
        <v>0</v>
      </c>
      <c r="L34" s="430">
        <f t="shared" si="1"/>
        <v>26761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45048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31.01.2023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694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45048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31.01.2023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69118</v>
      </c>
      <c r="D6" s="454">
        <f aca="true" t="shared" si="0" ref="D6:D15">C6-E6</f>
        <v>0</v>
      </c>
      <c r="E6" s="453">
        <f>'1-Баланс'!G95</f>
        <v>69118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26761</v>
      </c>
      <c r="D7" s="454">
        <f t="shared" si="0"/>
        <v>7033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3027</v>
      </c>
      <c r="D8" s="454">
        <f t="shared" si="0"/>
        <v>0</v>
      </c>
      <c r="E8" s="453">
        <f>ABS('2-Отчет за доходите'!C44)-ABS('2-Отчет за доходите'!G44)</f>
        <v>3027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163</v>
      </c>
      <c r="D9" s="454">
        <f t="shared" si="0"/>
        <v>0</v>
      </c>
      <c r="E9" s="453">
        <f>'3-Отчет за паричния поток'!C45</f>
        <v>163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171</v>
      </c>
      <c r="D10" s="454">
        <f t="shared" si="0"/>
        <v>0</v>
      </c>
      <c r="E10" s="453">
        <f>'3-Отчет за паричния поток'!C46</f>
        <v>171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26761</v>
      </c>
      <c r="D11" s="454">
        <f t="shared" si="0"/>
        <v>0</v>
      </c>
      <c r="E11" s="453">
        <f>'4-Отчет за собствения капитал'!L34</f>
        <v>26761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0.8541196388261851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0.11311236500878144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0.07146398470146612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0.04379466998466391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6.854932301740813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10.074774512656386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10.074774512656386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0.049752691300552807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0.049752691300552807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0.10275144240526514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0.05127463178911427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0.592561014600874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1.582788386084227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0.6128215515495239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3362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0.125630581816823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0.948645598194131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12.598750743604997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44957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44957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44957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44957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44957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44957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44957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44957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44957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1242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44957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33245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44957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44957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44957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44957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44957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44957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44957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44957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44957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44957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44957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44957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44957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44957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44957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44957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44957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44957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44957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44957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44957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44957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44957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44957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44957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44957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44957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44957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44957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34491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44957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44957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44957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44957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44957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44957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44957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44957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44957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44957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33750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44957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44957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44957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644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44957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44957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62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44957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34456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44957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44957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44957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44957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44957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44957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44957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44957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44957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170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44957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44957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44957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44957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44957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34627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44957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69118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44957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44957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44957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44957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44957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44957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44957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44957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44957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44957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44957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44957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44957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44957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44957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3119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44957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5513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44957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44957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44957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3027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44957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44957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6146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44957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26761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44957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44957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44957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8920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44957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44957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44957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30000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44957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44957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38920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44957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44957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44957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44957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44957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38920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44957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775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44957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44957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149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44957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44957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44957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44957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73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44957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44957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44957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41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44957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2513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44957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44957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3437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44957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44957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44957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44957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3437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44957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69118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44957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44957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171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44957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44957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44957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44957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44957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44957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44957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44957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44957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182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44957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335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44957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44957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44957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44957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335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44957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517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44957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3027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44957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44957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44957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517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44957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3027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44957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44957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44957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44957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44957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3027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44957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44957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3027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44957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3544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44957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44957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44957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62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44957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3482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44957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3544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44957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44957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44957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44957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44957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44957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44957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44957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44957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3544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44957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44957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44957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44957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3544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44957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44957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44957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44957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44957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3544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44957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148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44957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-102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44957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44957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44957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44957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44957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44957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44957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44957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-43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44957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44957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44957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44957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44957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44957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44957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-7500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44957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44957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44957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44957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44957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-7500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44957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44957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44957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7600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44957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-45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44957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44957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-40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44957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44957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44957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7515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44957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44957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163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44957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171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44957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171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44957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44957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44957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44957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44957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44957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44957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44957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44957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44957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44957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44957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44957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44957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44957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44957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44957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44957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44957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44957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44957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44957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44957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44957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44957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44957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44957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44957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44957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44957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44957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44957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44957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44957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44957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44957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44957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44957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44957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44957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44957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44957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44957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44957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44957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44957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414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44957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44957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44957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44957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414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44957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44957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44957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44957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44957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44957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44957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44957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44957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44957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44957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44957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44957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44957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44957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44957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44957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44957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44957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44957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44957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44957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44957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44957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44957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44957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44957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44957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44957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44957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44957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44957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44957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44957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44957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44957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44957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44957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44957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44957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44957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44957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44957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44957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44957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44957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44957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44957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44957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44957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44957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44957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44957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44957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44957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44957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44957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44957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44957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44957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44957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44957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44957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44957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44957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44957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44957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44957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44957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44957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44957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44957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44957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44957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44957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44957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44957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44957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44957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44957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44957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44957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44957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44957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5513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44957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44957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44957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44957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5513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44957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3027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44957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44957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44957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44957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44957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44957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44957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44957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44957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44957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44957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44957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44957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8540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44957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44957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44957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8540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44957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44957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44957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44957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44957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44957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44957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44957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44957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44957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44957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44957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44957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44957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44957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44957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44957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44957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44957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-2394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44957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44957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44957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-2394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44957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44957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44957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44957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44957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44957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44957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44957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44957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44957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44957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44957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44957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44957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44957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44957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44957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44957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44957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44957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44957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44957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44957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23916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44957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44957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44957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44957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23734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44957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3027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44957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44957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44957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44957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44957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44957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44957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44957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44957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44957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44957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44957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44957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26761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44957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44957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44957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26761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44957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44957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44957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44957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44957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44957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44957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44957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44957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44957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44957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44957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44957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44957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44957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44957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44957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44957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44957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44957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44957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44957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44957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44957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44957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44957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44957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44957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44957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44957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44957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44957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44957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44957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44957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44957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44957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44957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44957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44957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44957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44957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44957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44957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44957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44957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44957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44957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44957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44957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44957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44957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44957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44957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44957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44957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44957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44957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44957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44957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44957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44957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2023-05-02T11:50:17Z</dcterms:modified>
  <cp:category/>
  <cp:version/>
  <cp:contentType/>
  <cp:contentStatus/>
</cp:coreProperties>
</file>